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Z:\ACTIONS EDUCATIVES\DISPOSITIFS SCOLAIRES\CAC\CAC 23 24\CARS PRIVES\"/>
    </mc:Choice>
  </mc:AlternateContent>
  <xr:revisionPtr revIDLastSave="0" documentId="13_ncr:1_{7CE28390-8449-439B-841E-5AF72FC7431D}" xr6:coauthVersionLast="47" xr6:coauthVersionMax="47" xr10:uidLastSave="{00000000-0000-0000-0000-000000000000}"/>
  <bookViews>
    <workbookView xWindow="-108" yWindow="-108" windowWidth="23256" windowHeight="12456" firstSheet="1" activeTab="2" xr2:uid="{B4A7C30E-88BB-476B-BF15-D5D4DA62DAD6}"/>
  </bookViews>
  <sheets>
    <sheet name="Infos séances" sheetId="2" r:id="rId1"/>
    <sheet name="Collèges et cinémas" sheetId="3" r:id="rId2"/>
    <sheet name="DEMANDE CAR A REMPLIR"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5" l="1"/>
  <c r="B4" i="5" s="1"/>
  <c r="O3" i="5"/>
  <c r="P3" i="5" s="1"/>
  <c r="O4" i="5"/>
  <c r="P4" i="5" s="1"/>
  <c r="O5" i="5"/>
  <c r="P5" i="5" s="1"/>
  <c r="O2" i="5"/>
  <c r="P2" i="5" s="1"/>
  <c r="C3" i="5"/>
  <c r="C4" i="5" s="1"/>
  <c r="C5" i="5" s="1"/>
  <c r="K3" i="5"/>
  <c r="M3" i="5" s="1"/>
  <c r="K4" i="5"/>
  <c r="M4" i="5" s="1"/>
  <c r="K5" i="5"/>
  <c r="M5" i="5" s="1"/>
  <c r="K2" i="5"/>
  <c r="M2" i="5" s="1"/>
  <c r="H3" i="5"/>
  <c r="H4" i="5"/>
  <c r="H5" i="5"/>
  <c r="H2" i="5"/>
  <c r="E2" i="5"/>
  <c r="E4" i="5" s="1"/>
  <c r="A3" i="5"/>
  <c r="D2" i="5"/>
  <c r="A4" i="5"/>
  <c r="A5" i="5"/>
  <c r="B5" i="5" l="1"/>
  <c r="D5" i="5" s="1"/>
  <c r="D3" i="5"/>
  <c r="F4" i="5"/>
  <c r="F2" i="5"/>
  <c r="E3" i="5"/>
  <c r="F3" i="5" s="1"/>
  <c r="E5" i="5"/>
  <c r="F5" i="5" s="1"/>
  <c r="D4" i="5" l="1"/>
</calcChain>
</file>

<file path=xl/sharedStrings.xml><?xml version="1.0" encoding="utf-8"?>
<sst xmlns="http://schemas.openxmlformats.org/spreadsheetml/2006/main" count="145" uniqueCount="111">
  <si>
    <t>Nosferatu le vampire (1h31)</t>
  </si>
  <si>
    <t>Jeune Juliette (1h37)</t>
  </si>
  <si>
    <t>The Fits (1h20)</t>
  </si>
  <si>
    <t>Corps (é)mouvants (1h10)</t>
  </si>
  <si>
    <t>Drancy</t>
  </si>
  <si>
    <t>Le Blanc-Mesnil</t>
  </si>
  <si>
    <t>Noisy-le-Grand</t>
  </si>
  <si>
    <t>Saint-Ouen</t>
  </si>
  <si>
    <t>La Plaine Saint-Denis</t>
  </si>
  <si>
    <t>Gournay-sur-Marne</t>
  </si>
  <si>
    <t>Montfermeil</t>
  </si>
  <si>
    <t>Neuilly-sur-Marne</t>
  </si>
  <si>
    <t>Pantin</t>
  </si>
  <si>
    <t>Villemomble</t>
  </si>
  <si>
    <t>Villepinte</t>
  </si>
  <si>
    <t>Villetaneuse</t>
  </si>
  <si>
    <t>Livry-Gargan</t>
  </si>
  <si>
    <t>Neuilly-Plaisance</t>
  </si>
  <si>
    <t>Novembre</t>
  </si>
  <si>
    <t>Janvier</t>
  </si>
  <si>
    <t>Mars</t>
  </si>
  <si>
    <t>Décembre</t>
  </si>
  <si>
    <t>Mai</t>
  </si>
  <si>
    <t>Juin</t>
  </si>
  <si>
    <t>Aulnay-sous-Bois</t>
  </si>
  <si>
    <t>Sevran</t>
  </si>
  <si>
    <t>Tremblay-en-France</t>
  </si>
  <si>
    <t>2 rue Claude Debussy</t>
  </si>
  <si>
    <t>rue Michel Ange</t>
  </si>
  <si>
    <t>48 avenue des Martyrs de Châteaubriant</t>
  </si>
  <si>
    <t>7 rue Ernest Pêcheux</t>
  </si>
  <si>
    <t>6 rue Jeumont</t>
  </si>
  <si>
    <t>5 rue des Jardins Perdus</t>
  </si>
  <si>
    <t>59 rue du Lavoir</t>
  </si>
  <si>
    <t>41 avenue Jean Jaurès</t>
  </si>
  <si>
    <t>32 rue d'Anjou</t>
  </si>
  <si>
    <t>42 avenue des Graviers</t>
  </si>
  <si>
    <t>6 rue Barbara</t>
  </si>
  <si>
    <t>2 avenue Ronsard</t>
  </si>
  <si>
    <t>8 rue du 8 Mai 1945</t>
  </si>
  <si>
    <t>239 boulevard Robert Ballanger</t>
  </si>
  <si>
    <t>133 avenue de la Division Leclerc</t>
  </si>
  <si>
    <t>134 avenue Anatole France</t>
  </si>
  <si>
    <t>11 avenue de la République</t>
  </si>
  <si>
    <t>4 place de la Libération</t>
  </si>
  <si>
    <t>2 rue Alexandre Bachelet</t>
  </si>
  <si>
    <t>29B avenue du Général de Gaulle</t>
  </si>
  <si>
    <t>21 avenue Daniel Perdrigé</t>
  </si>
  <si>
    <t>104 avenue Jean Lolive</t>
  </si>
  <si>
    <t>Jorissen / DRANCY</t>
  </si>
  <si>
    <t>Claude Debussy / AULNAY</t>
  </si>
  <si>
    <t>IME Toulouse-Lautrec / AULNAY</t>
  </si>
  <si>
    <t>Eugène Carrière / GOURNAY</t>
  </si>
  <si>
    <t>Iqbal Masih / LA PLAINE SAINT-DENIS</t>
  </si>
  <si>
    <t>Pablo Picasso / MONTFERMEIL</t>
  </si>
  <si>
    <t>Jean Jaurès / MONTFERMEIL</t>
  </si>
  <si>
    <t>Georges Braque / NEUILLY-SUR-MARNE</t>
  </si>
  <si>
    <t>Saint-Exupéry / NOISY-LE-GRAND</t>
  </si>
  <si>
    <t>Jean Jaurès / PANTIN</t>
  </si>
  <si>
    <t>La Pléiade / SEVRAN</t>
  </si>
  <si>
    <t>Jean de Beaumont / VILLEMOMBLE</t>
  </si>
  <si>
    <t>Les Mousseaux / VILLEPINTE</t>
  </si>
  <si>
    <t>Jean Vilar / VILLETANEUSE</t>
  </si>
  <si>
    <t>Germaine Tillon / LIVRY-GARGAN</t>
  </si>
  <si>
    <t>Jacques Prévert / AULNAY</t>
  </si>
  <si>
    <t>Louis Daquin / LE BLANC-MESNIL</t>
  </si>
  <si>
    <t>Le Bijou / NOISY-LE-GRAND</t>
  </si>
  <si>
    <t>Espace 1789 / SAINT-OUEN</t>
  </si>
  <si>
    <t>Jacques Tati / TREMBLAY</t>
  </si>
  <si>
    <t>La Fauvette / NEUILLY-PLAISANCE</t>
  </si>
  <si>
    <t>Ciné 104 / PANTIN</t>
  </si>
  <si>
    <t>FILMS</t>
  </si>
  <si>
    <t>COLLEGE NOM</t>
  </si>
  <si>
    <t>COLLEGE ADRESSE</t>
  </si>
  <si>
    <t>COLLEGE VILLE</t>
  </si>
  <si>
    <t>CINEMA NOM</t>
  </si>
  <si>
    <t>CINEMA ADRESSE</t>
  </si>
  <si>
    <t>CINEMA VILLE</t>
  </si>
  <si>
    <t>HORAIRES SEANCES</t>
  </si>
  <si>
    <t>MOIS PROJECTION</t>
  </si>
  <si>
    <t>TEMPS TRAJET</t>
  </si>
  <si>
    <t>Temps sur place</t>
  </si>
  <si>
    <t>Février</t>
  </si>
  <si>
    <t>Avril</t>
  </si>
  <si>
    <t>Juillet</t>
  </si>
  <si>
    <t>Août</t>
  </si>
  <si>
    <t>Septembre</t>
  </si>
  <si>
    <t>Octobre</t>
  </si>
  <si>
    <t>Enseignant.e + Téléphone</t>
  </si>
  <si>
    <t>Collège + cinéma</t>
  </si>
  <si>
    <t>NOMBRE DE CARS OCTROYE</t>
  </si>
  <si>
    <t>NBRE</t>
  </si>
  <si>
    <t>Nom du collège</t>
  </si>
  <si>
    <t>Téléphone portable de l'enseignant.e</t>
  </si>
  <si>
    <t>Films</t>
  </si>
  <si>
    <t>Nom du cinéma affilié</t>
  </si>
  <si>
    <t>Nom et prénom de l'enseignant.e coordinateur.rice</t>
  </si>
  <si>
    <t>Mois de la projection</t>
  </si>
  <si>
    <t>Date de la projection
validée avec le cinéma</t>
  </si>
  <si>
    <t>Horaire du début de la projection</t>
  </si>
  <si>
    <t>Horaire de départ
du collège</t>
  </si>
  <si>
    <t>Horaire de retour au collège</t>
  </si>
  <si>
    <t>Effectif total (élèves + accompagnateur.rice.s)</t>
  </si>
  <si>
    <t>Nombre de cars demandés</t>
  </si>
  <si>
    <t>Faisabilité</t>
  </si>
  <si>
    <r>
      <t xml:space="preserve">Bonjour cher.e enseignant.e coordinateur.rice,
Pour pouvoir compléter le tableau ci-dessus, merci de contacter au plus tôt la salle de cinéma partenaire et convenir dès à présent avec elle des dates et horaires des séances </t>
    </r>
    <r>
      <rPr>
        <u/>
        <sz val="11"/>
        <color theme="1"/>
        <rFont val="Calibri"/>
        <family val="2"/>
        <scheme val="minor"/>
      </rPr>
      <t>de l'année scolaire entière</t>
    </r>
    <r>
      <rPr>
        <sz val="11"/>
        <color theme="1"/>
        <rFont val="Calibri"/>
        <family val="2"/>
        <scheme val="minor"/>
      </rPr>
      <t xml:space="preserve"> (les 4 films du parcours).
Merci de vous coordonner avec vos collègues pour </t>
    </r>
    <r>
      <rPr>
        <u/>
        <sz val="11"/>
        <color theme="1"/>
        <rFont val="Calibri"/>
        <family val="2"/>
        <scheme val="minor"/>
      </rPr>
      <t>rassembler sur les mêmes séances toutes les classes de votre collège</t>
    </r>
    <r>
      <rPr>
        <sz val="11"/>
        <color theme="1"/>
        <rFont val="Calibri"/>
        <family val="2"/>
        <scheme val="minor"/>
      </rPr>
      <t xml:space="preserve"> inscrites à Collège au cinéma, afin de se limiter au nombre de rotations de cars prévues pour l'établissement. 
&gt; </t>
    </r>
    <r>
      <rPr>
        <b/>
        <sz val="11"/>
        <color theme="1"/>
        <rFont val="Calibri"/>
        <family val="2"/>
        <scheme val="minor"/>
      </rPr>
      <t>Pour compléter le tableau, il suffit de remplir les cases blanches uniquement (les cases vertes sont automatisées).</t>
    </r>
    <r>
      <rPr>
        <sz val="11"/>
        <color theme="1"/>
        <rFont val="Calibri"/>
        <family val="2"/>
        <scheme val="minor"/>
      </rPr>
      <t xml:space="preserve"> Le choix du nom du collège et l'horaire de la projection se fait par un menu déroulant (cliquer sur la petite flèche à droite de la cellule).
</t>
    </r>
    <r>
      <rPr>
        <b/>
        <sz val="11"/>
        <color rgb="FFFF0000"/>
        <rFont val="Calibri"/>
        <family val="2"/>
        <scheme val="minor"/>
      </rPr>
      <t xml:space="preserve">Ce tableau est à renvoyer le 21 octobre 2023 </t>
    </r>
    <r>
      <rPr>
        <b/>
        <u/>
        <sz val="11"/>
        <color rgb="FFFF0000"/>
        <rFont val="Calibri"/>
        <family val="2"/>
        <scheme val="minor"/>
      </rPr>
      <t>au plus tard</t>
    </r>
    <r>
      <rPr>
        <b/>
        <sz val="11"/>
        <color rgb="FFFF0000"/>
        <rFont val="Calibri"/>
        <family val="2"/>
        <scheme val="minor"/>
      </rPr>
      <t xml:space="preserve">
par mail à Cécile Morin (cecilemorin@cinemas93.org)</t>
    </r>
    <r>
      <rPr>
        <sz val="11"/>
        <color theme="1"/>
        <rFont val="Calibri"/>
        <family val="2"/>
        <scheme val="minor"/>
      </rPr>
      <t xml:space="preserve">
NB : Les changements de planning doivent être signalés</t>
    </r>
    <r>
      <rPr>
        <b/>
        <sz val="11"/>
        <color theme="1"/>
        <rFont val="Calibri"/>
        <family val="2"/>
        <scheme val="minor"/>
      </rPr>
      <t xml:space="preserve"> au minimum 1 (un) mois</t>
    </r>
    <r>
      <rPr>
        <sz val="11"/>
        <color theme="1"/>
        <rFont val="Calibri"/>
        <family val="2"/>
        <scheme val="minor"/>
      </rPr>
      <t xml:space="preserve"> avant la date de la prochaine séance. Au-delà de ce délai, Cinémas 93 n’a pas l’assurance de pouvoir réserver de cars auprès de la compagnie HAMLET &amp; PASSION. En cas d’annulation de la séance prévue, due au collège ou d’un oubli de l’enseignant.e coordinateur.rice, aucun car supplémentaire ne sera fourni et les classes devront se rendre dans les cinémas par leurs propres moyens. A titre informatif, une rotation de car de 55 places représente un coût de 382 euros TTC pour Cinémas 93.</t>
    </r>
  </si>
  <si>
    <t>Unité d'enseignement Hôpital R. Ballanger / AULNAY</t>
  </si>
  <si>
    <t>boulevard R. Ballanger</t>
  </si>
  <si>
    <t>Cinéma le Trianon / ROMAINVILLE</t>
  </si>
  <si>
    <t>2 place Carnot</t>
  </si>
  <si>
    <t>Romainville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</si>
</sst>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quot; &quot;##&quot; &quot;##&quot; &quot;##&quot; &quot;##"/>
    <numFmt numFmtId="165" formatCode="[$-F800]dddd\,\ mmmm\ dd\,\ yyyy"/>
    <numFmt numFmtId="166" formatCode="h:mm;@"/>
  </numFmts>
  <fonts count="10" x14ac:knownFonts="1">
    <font>
      <sz val="11"/>
      <color theme="1"/>
      <name val="Calibri"/>
      <family val="2"/>
      <scheme val="minor"/>
    </font>
    <font>
      <b/>
      <sz val="11"/>
      <color theme="1"/>
      <name val="Calibri"/>
      <family val="2"/>
      <scheme val="minor"/>
    </font>
    <font>
      <b/>
      <sz val="11"/>
      <color rgb="FF000000"/>
      <name val="Arial"/>
      <family val="2"/>
    </font>
    <font>
      <sz val="11"/>
      <color rgb="FF000000"/>
      <name val="Arial"/>
      <family val="2"/>
    </font>
    <font>
      <sz val="11"/>
      <color theme="1"/>
      <name val="Calibri Light"/>
      <family val="2"/>
      <scheme val="major"/>
    </font>
    <font>
      <sz val="11"/>
      <color theme="1"/>
      <name val="Arial"/>
      <family val="2"/>
    </font>
    <font>
      <sz val="8"/>
      <name val="Calibri"/>
      <family val="2"/>
      <scheme val="minor"/>
    </font>
    <font>
      <b/>
      <sz val="11"/>
      <color rgb="FFFF0000"/>
      <name val="Calibri"/>
      <family val="2"/>
      <scheme val="minor"/>
    </font>
    <font>
      <b/>
      <u/>
      <sz val="11"/>
      <color rgb="FFFF0000"/>
      <name val="Calibri"/>
      <family val="2"/>
      <scheme val="minor"/>
    </font>
    <font>
      <u/>
      <sz val="11"/>
      <color theme="1"/>
      <name val="Calibri"/>
      <family val="2"/>
      <scheme val="minor"/>
    </font>
  </fonts>
  <fills count="7">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9" tint="0.79998168889431442"/>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6">
    <xf numFmtId="0" fontId="0" fillId="0" borderId="0" xfId="0"/>
    <xf numFmtId="0" fontId="0" fillId="0" borderId="2" xfId="0" applyBorder="1"/>
    <xf numFmtId="0" fontId="0" fillId="0" borderId="3" xfId="0" applyBorder="1"/>
    <xf numFmtId="0" fontId="1" fillId="2" borderId="1" xfId="0" applyFont="1" applyFill="1" applyBorder="1"/>
    <xf numFmtId="0" fontId="4" fillId="0" borderId="0" xfId="0" applyFont="1"/>
    <xf numFmtId="0" fontId="4" fillId="0" borderId="0" xfId="0" applyFont="1" applyAlignment="1">
      <alignment horizontal="left"/>
    </xf>
    <xf numFmtId="0" fontId="0" fillId="0" borderId="0" xfId="0" applyAlignment="1">
      <alignment horizontal="left"/>
    </xf>
    <xf numFmtId="0" fontId="3" fillId="0" borderId="6" xfId="0" applyFont="1" applyBorder="1" applyAlignment="1">
      <alignment vertical="center" wrapText="1"/>
    </xf>
    <xf numFmtId="0" fontId="3" fillId="0" borderId="0" xfId="0" applyFont="1" applyAlignment="1">
      <alignment vertical="center" wrapText="1"/>
    </xf>
    <xf numFmtId="0" fontId="5" fillId="0" borderId="7" xfId="0" applyFont="1" applyBorder="1"/>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5" fillId="0" borderId="10" xfId="0" applyFont="1" applyBorder="1"/>
    <xf numFmtId="0" fontId="2" fillId="3" borderId="11"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2" fillId="5" borderId="11" xfId="0" applyFont="1" applyFill="1" applyBorder="1" applyAlignment="1">
      <alignment horizontal="left" vertical="center" wrapText="1"/>
    </xf>
    <xf numFmtId="166" fontId="3" fillId="0" borderId="0" xfId="0" applyNumberFormat="1" applyFont="1" applyAlignment="1">
      <alignment vertical="center" wrapText="1"/>
    </xf>
    <xf numFmtId="20" fontId="0" fillId="0" borderId="0" xfId="0" applyNumberFormat="1"/>
    <xf numFmtId="0" fontId="0" fillId="2" borderId="1" xfId="0" applyFill="1" applyBorder="1"/>
    <xf numFmtId="20" fontId="0" fillId="0" borderId="2" xfId="0" applyNumberFormat="1" applyBorder="1"/>
    <xf numFmtId="20" fontId="0" fillId="0" borderId="3" xfId="0" applyNumberFormat="1" applyBorder="1"/>
    <xf numFmtId="0" fontId="0" fillId="2" borderId="4" xfId="0" applyFill="1" applyBorder="1" applyAlignment="1">
      <alignment horizontal="left"/>
    </xf>
    <xf numFmtId="0" fontId="0" fillId="2" borderId="5" xfId="0" applyFill="1" applyBorder="1"/>
    <xf numFmtId="0" fontId="0" fillId="0" borderId="6" xfId="0" applyBorder="1" applyAlignment="1">
      <alignment horizontal="left"/>
    </xf>
    <xf numFmtId="0" fontId="0" fillId="0" borderId="7" xfId="0" applyBorder="1"/>
    <xf numFmtId="0" fontId="0" fillId="0" borderId="8" xfId="0" applyBorder="1" applyAlignment="1">
      <alignment horizontal="left"/>
    </xf>
    <xf numFmtId="0" fontId="0" fillId="0" borderId="10" xfId="0" applyBorder="1"/>
    <xf numFmtId="0" fontId="0" fillId="0" borderId="0" xfId="0" applyProtection="1">
      <protection locked="0"/>
    </xf>
    <xf numFmtId="0" fontId="1" fillId="0" borderId="12" xfId="0" applyFont="1" applyBorder="1" applyProtection="1">
      <protection locked="0"/>
    </xf>
    <xf numFmtId="166" fontId="0" fillId="0" borderId="0" xfId="0" applyNumberFormat="1" applyProtection="1">
      <protection locked="0"/>
    </xf>
    <xf numFmtId="164" fontId="0" fillId="3" borderId="13" xfId="0" applyNumberFormat="1" applyFill="1" applyBorder="1" applyProtection="1">
      <protection locked="0"/>
    </xf>
    <xf numFmtId="0" fontId="0" fillId="6" borderId="13" xfId="0" applyFill="1" applyBorder="1" applyProtection="1">
      <protection locked="0"/>
    </xf>
    <xf numFmtId="164" fontId="0" fillId="3" borderId="0" xfId="0" applyNumberFormat="1" applyFill="1" applyProtection="1">
      <protection locked="0"/>
    </xf>
    <xf numFmtId="0" fontId="0" fillId="6" borderId="0" xfId="0" applyFill="1" applyProtection="1">
      <protection locked="0"/>
    </xf>
    <xf numFmtId="164" fontId="0" fillId="3" borderId="14" xfId="0" applyNumberFormat="1" applyFill="1" applyBorder="1" applyProtection="1">
      <protection locked="0"/>
    </xf>
    <xf numFmtId="0" fontId="0" fillId="6" borderId="14" xfId="0" applyFill="1" applyBorder="1" applyProtection="1">
      <protection locked="0"/>
    </xf>
    <xf numFmtId="0" fontId="2" fillId="5" borderId="15" xfId="0" applyFont="1" applyFill="1" applyBorder="1" applyAlignment="1" applyProtection="1">
      <alignment horizontal="left" vertical="center" wrapText="1"/>
      <protection locked="0"/>
    </xf>
    <xf numFmtId="0" fontId="0" fillId="6" borderId="16" xfId="0" applyFill="1" applyBorder="1"/>
    <xf numFmtId="0" fontId="0" fillId="6" borderId="17" xfId="0" applyFill="1" applyBorder="1"/>
    <xf numFmtId="0" fontId="0" fillId="0" borderId="15" xfId="0" applyBorder="1" applyProtection="1">
      <protection locked="0"/>
    </xf>
    <xf numFmtId="164" fontId="0" fillId="0" borderId="15" xfId="0" applyNumberFormat="1" applyBorder="1" applyProtection="1">
      <protection locked="0"/>
    </xf>
    <xf numFmtId="0" fontId="2" fillId="5" borderId="13" xfId="0" applyFont="1" applyFill="1" applyBorder="1" applyAlignment="1" applyProtection="1">
      <alignment horizontal="left" vertical="center" wrapText="1"/>
      <protection locked="0"/>
    </xf>
    <xf numFmtId="0" fontId="0" fillId="6" borderId="15" xfId="0" applyFill="1" applyBorder="1"/>
    <xf numFmtId="166" fontId="2" fillId="5" borderId="15" xfId="0" applyNumberFormat="1" applyFont="1" applyFill="1" applyBorder="1" applyAlignment="1" applyProtection="1">
      <alignment horizontal="left" vertical="center" wrapText="1"/>
      <protection locked="0"/>
    </xf>
    <xf numFmtId="166" fontId="3" fillId="0" borderId="9" xfId="0" applyNumberFormat="1" applyFont="1" applyBorder="1" applyAlignment="1">
      <alignment vertical="center" wrapText="1"/>
    </xf>
    <xf numFmtId="0" fontId="0" fillId="6" borderId="18" xfId="0" applyFill="1" applyBorder="1"/>
    <xf numFmtId="0" fontId="1" fillId="6" borderId="11" xfId="0" applyFont="1" applyFill="1" applyBorder="1"/>
    <xf numFmtId="0" fontId="0" fillId="6" borderId="11" xfId="0" applyFill="1" applyBorder="1"/>
    <xf numFmtId="165" fontId="0" fillId="0" borderId="11" xfId="0" applyNumberFormat="1" applyBorder="1" applyProtection="1">
      <protection locked="0"/>
    </xf>
    <xf numFmtId="166" fontId="0" fillId="0" borderId="11" xfId="0" applyNumberFormat="1" applyBorder="1" applyProtection="1">
      <protection locked="0"/>
    </xf>
    <xf numFmtId="166" fontId="0" fillId="6" borderId="11" xfId="0" applyNumberFormat="1" applyFill="1" applyBorder="1"/>
    <xf numFmtId="20" fontId="0" fillId="6" borderId="11" xfId="0" applyNumberFormat="1" applyFill="1" applyBorder="1"/>
    <xf numFmtId="0" fontId="0" fillId="0" borderId="11" xfId="0" applyBorder="1" applyProtection="1">
      <protection locked="0"/>
    </xf>
    <xf numFmtId="0" fontId="0" fillId="6" borderId="16" xfId="0" applyFill="1" applyBorder="1" applyProtection="1">
      <protection locked="0"/>
    </xf>
    <xf numFmtId="164" fontId="0" fillId="6" borderId="16" xfId="0" applyNumberFormat="1" applyFill="1" applyBorder="1" applyProtection="1">
      <protection locked="0"/>
    </xf>
    <xf numFmtId="0" fontId="0" fillId="6" borderId="15" xfId="0" applyFill="1" applyBorder="1" applyProtection="1">
      <protection locked="0"/>
    </xf>
    <xf numFmtId="164" fontId="0" fillId="6" borderId="15" xfId="0" applyNumberFormat="1" applyFill="1" applyBorder="1" applyProtection="1">
      <protection locked="0"/>
    </xf>
    <xf numFmtId="0" fontId="0" fillId="6" borderId="17" xfId="0" applyFill="1" applyBorder="1" applyProtection="1">
      <protection locked="0"/>
    </xf>
    <xf numFmtId="164" fontId="0" fillId="6" borderId="17" xfId="0" applyNumberFormat="1" applyFill="1" applyBorder="1" applyProtection="1">
      <protection locked="0"/>
    </xf>
    <xf numFmtId="0" fontId="0" fillId="0" borderId="0" xfId="0" applyAlignment="1" applyProtection="1">
      <alignment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5" fillId="0"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7267-C232-4C16-B4C9-D8DCEC623CB4}">
  <dimension ref="A1:F13"/>
  <sheetViews>
    <sheetView zoomScale="126" zoomScaleNormal="126" workbookViewId="0">
      <selection activeCell="F14" sqref="F14"/>
    </sheetView>
  </sheetViews>
  <sheetFormatPr baseColWidth="10" defaultRowHeight="14.4" x14ac:dyDescent="0.3"/>
  <cols>
    <col min="1" max="1" width="25.33203125" customWidth="1"/>
    <col min="2" max="2" width="3" customWidth="1"/>
    <col min="3" max="3" width="17.33203125" customWidth="1"/>
    <col min="4" max="4" width="3.44140625" customWidth="1"/>
    <col min="5" max="5" width="5.6640625" style="6" customWidth="1"/>
    <col min="6" max="6" width="16.6640625" customWidth="1"/>
  </cols>
  <sheetData>
    <row r="1" spans="1:6" x14ac:dyDescent="0.3">
      <c r="A1" s="3" t="s">
        <v>71</v>
      </c>
      <c r="C1" s="20" t="s">
        <v>78</v>
      </c>
      <c r="E1" s="23" t="s">
        <v>91</v>
      </c>
      <c r="F1" s="24" t="s">
        <v>79</v>
      </c>
    </row>
    <row r="2" spans="1:6" x14ac:dyDescent="0.3">
      <c r="A2" s="1" t="s">
        <v>0</v>
      </c>
      <c r="C2" s="21">
        <v>0.375</v>
      </c>
      <c r="D2" s="19"/>
      <c r="E2" s="25">
        <v>1</v>
      </c>
      <c r="F2" s="26" t="s">
        <v>19</v>
      </c>
    </row>
    <row r="3" spans="1:6" x14ac:dyDescent="0.3">
      <c r="A3" s="1" t="s">
        <v>1</v>
      </c>
      <c r="C3" s="21">
        <v>0.38541666666666669</v>
      </c>
      <c r="D3" s="19"/>
      <c r="E3" s="25">
        <v>2</v>
      </c>
      <c r="F3" s="26" t="s">
        <v>82</v>
      </c>
    </row>
    <row r="4" spans="1:6" x14ac:dyDescent="0.3">
      <c r="A4" s="1" t="s">
        <v>2</v>
      </c>
      <c r="C4" s="21">
        <v>0.39583333333333331</v>
      </c>
      <c r="D4" s="19"/>
      <c r="E4" s="25">
        <v>3</v>
      </c>
      <c r="F4" s="26" t="s">
        <v>20</v>
      </c>
    </row>
    <row r="5" spans="1:6" x14ac:dyDescent="0.3">
      <c r="A5" s="2" t="s">
        <v>3</v>
      </c>
      <c r="C5" s="21">
        <v>0.40625</v>
      </c>
      <c r="D5" s="19"/>
      <c r="E5" s="25">
        <v>4</v>
      </c>
      <c r="F5" s="26" t="s">
        <v>83</v>
      </c>
    </row>
    <row r="6" spans="1:6" x14ac:dyDescent="0.3">
      <c r="C6" s="21">
        <v>0.41666666666666669</v>
      </c>
      <c r="D6" s="19"/>
      <c r="E6" s="25">
        <v>5</v>
      </c>
      <c r="F6" s="26" t="s">
        <v>22</v>
      </c>
    </row>
    <row r="7" spans="1:6" x14ac:dyDescent="0.3">
      <c r="C7" s="21">
        <v>0.5625</v>
      </c>
      <c r="D7" s="19"/>
      <c r="E7" s="25">
        <v>6</v>
      </c>
      <c r="F7" s="26" t="s">
        <v>23</v>
      </c>
    </row>
    <row r="8" spans="1:6" x14ac:dyDescent="0.3">
      <c r="C8" s="21">
        <v>0.57291666666666663</v>
      </c>
      <c r="D8" s="19"/>
      <c r="E8" s="25">
        <v>7</v>
      </c>
      <c r="F8" s="26" t="s">
        <v>84</v>
      </c>
    </row>
    <row r="9" spans="1:6" x14ac:dyDescent="0.3">
      <c r="C9" s="21">
        <v>0.58333333333333337</v>
      </c>
      <c r="D9" s="19"/>
      <c r="E9" s="25">
        <v>8</v>
      </c>
      <c r="F9" s="26" t="s">
        <v>85</v>
      </c>
    </row>
    <row r="10" spans="1:6" x14ac:dyDescent="0.3">
      <c r="C10" s="21">
        <v>0.59375</v>
      </c>
      <c r="D10" s="19"/>
      <c r="E10" s="25">
        <v>9</v>
      </c>
      <c r="F10" s="26" t="s">
        <v>86</v>
      </c>
    </row>
    <row r="11" spans="1:6" x14ac:dyDescent="0.3">
      <c r="C11" s="22">
        <v>0.60416666666666663</v>
      </c>
      <c r="D11" s="19"/>
      <c r="E11" s="25">
        <v>10</v>
      </c>
      <c r="F11" s="26" t="s">
        <v>87</v>
      </c>
    </row>
    <row r="12" spans="1:6" x14ac:dyDescent="0.3">
      <c r="E12" s="25">
        <v>11</v>
      </c>
      <c r="F12" s="26" t="s">
        <v>18</v>
      </c>
    </row>
    <row r="13" spans="1:6" x14ac:dyDescent="0.3">
      <c r="E13" s="27">
        <v>12</v>
      </c>
      <c r="F13" s="28" t="s">
        <v>21</v>
      </c>
    </row>
  </sheetData>
  <sheetProtection algorithmName="SHA-512" hashValue="TauIyFxHiN3bpVWM/AEyePsXqyzjl1m5TrPfa7+RMcNe/EkZz3yLUCzUNNwi2ZXBFxfzVecNYXFAOYiHdvropA==" saltValue="rF63wr26rOkE4pNu4EDU2Q==" spinCount="100000" sheet="1" objects="1" scenarios="1"/>
  <phoneticPr fontId="6"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44095-14DB-476A-AF37-4F36C6EDB5D3}">
  <dimension ref="A1:H20"/>
  <sheetViews>
    <sheetView topLeftCell="A4" zoomScale="126" zoomScaleNormal="126" workbookViewId="0">
      <selection activeCell="C12" sqref="C12"/>
    </sheetView>
  </sheetViews>
  <sheetFormatPr baseColWidth="10" defaultColWidth="11.5546875" defaultRowHeight="14.4" x14ac:dyDescent="0.3"/>
  <cols>
    <col min="1" max="1" width="23.6640625" style="4" customWidth="1"/>
    <col min="2" max="2" width="17.5546875" style="4" customWidth="1"/>
    <col min="3" max="3" width="27.44140625" style="4" customWidth="1"/>
    <col min="4" max="5" width="21.33203125" style="4" customWidth="1"/>
    <col min="6" max="6" width="23.44140625" style="4" customWidth="1"/>
    <col min="7" max="7" width="31.88671875" style="4" customWidth="1"/>
    <col min="8" max="8" width="23.6640625" style="4" customWidth="1"/>
    <col min="9" max="16384" width="11.5546875" style="4"/>
  </cols>
  <sheetData>
    <row r="1" spans="1:8" ht="27.6" x14ac:dyDescent="0.3">
      <c r="A1" s="15" t="s">
        <v>72</v>
      </c>
      <c r="B1" s="15" t="s">
        <v>90</v>
      </c>
      <c r="C1" s="15" t="s">
        <v>73</v>
      </c>
      <c r="D1" s="15" t="s">
        <v>74</v>
      </c>
      <c r="E1" s="17" t="s">
        <v>80</v>
      </c>
      <c r="F1" s="16" t="s">
        <v>75</v>
      </c>
      <c r="G1" s="16" t="s">
        <v>76</v>
      </c>
      <c r="H1" s="16" t="s">
        <v>77</v>
      </c>
    </row>
    <row r="2" spans="1:8" ht="27.6" x14ac:dyDescent="0.3">
      <c r="A2" s="7" t="s">
        <v>50</v>
      </c>
      <c r="B2" s="8">
        <v>2</v>
      </c>
      <c r="C2" s="8" t="s">
        <v>27</v>
      </c>
      <c r="D2" s="10" t="s">
        <v>24</v>
      </c>
      <c r="E2" s="18">
        <v>4.1666666666666664E-2</v>
      </c>
      <c r="F2" s="7" t="s">
        <v>64</v>
      </c>
      <c r="G2" s="8" t="s">
        <v>42</v>
      </c>
      <c r="H2" s="10" t="s">
        <v>24</v>
      </c>
    </row>
    <row r="3" spans="1:8" ht="27.6" x14ac:dyDescent="0.3">
      <c r="A3" s="7" t="s">
        <v>51</v>
      </c>
      <c r="B3" s="8">
        <v>1</v>
      </c>
      <c r="C3" s="8" t="s">
        <v>28</v>
      </c>
      <c r="D3" s="10" t="s">
        <v>24</v>
      </c>
      <c r="E3" s="18">
        <v>2.0833333333333332E-2</v>
      </c>
      <c r="F3" s="7" t="s">
        <v>64</v>
      </c>
      <c r="G3" s="8" t="s">
        <v>42</v>
      </c>
      <c r="H3" s="10" t="s">
        <v>24</v>
      </c>
    </row>
    <row r="4" spans="1:8" ht="42" x14ac:dyDescent="0.3">
      <c r="A4" s="65" t="s">
        <v>106</v>
      </c>
      <c r="B4" s="8">
        <v>1</v>
      </c>
      <c r="C4" s="8" t="s">
        <v>107</v>
      </c>
      <c r="D4" s="10" t="s">
        <v>24</v>
      </c>
      <c r="E4" s="18">
        <v>1.3888888888888888E-2</v>
      </c>
      <c r="F4" s="7" t="s">
        <v>64</v>
      </c>
      <c r="G4" s="8" t="s">
        <v>42</v>
      </c>
      <c r="H4" s="10" t="s">
        <v>24</v>
      </c>
    </row>
    <row r="5" spans="1:8" ht="27.6" x14ac:dyDescent="0.3">
      <c r="A5" s="7" t="s">
        <v>49</v>
      </c>
      <c r="B5" s="8">
        <v>2</v>
      </c>
      <c r="C5" s="8" t="s">
        <v>29</v>
      </c>
      <c r="D5" s="10" t="s">
        <v>4</v>
      </c>
      <c r="E5" s="18">
        <v>2.0833333333333332E-2</v>
      </c>
      <c r="F5" s="7" t="s">
        <v>65</v>
      </c>
      <c r="G5" s="8" t="s">
        <v>43</v>
      </c>
      <c r="H5" s="9" t="s">
        <v>5</v>
      </c>
    </row>
    <row r="6" spans="1:8" ht="27.6" x14ac:dyDescent="0.3">
      <c r="A6" s="7" t="s">
        <v>52</v>
      </c>
      <c r="B6" s="8">
        <v>2</v>
      </c>
      <c r="C6" s="8" t="s">
        <v>30</v>
      </c>
      <c r="D6" s="10" t="s">
        <v>9</v>
      </c>
      <c r="E6" s="18">
        <v>3.125E-2</v>
      </c>
      <c r="F6" s="7" t="s">
        <v>66</v>
      </c>
      <c r="G6" s="8" t="s">
        <v>44</v>
      </c>
      <c r="H6" s="9" t="s">
        <v>6</v>
      </c>
    </row>
    <row r="7" spans="1:8" ht="27.6" x14ac:dyDescent="0.3">
      <c r="A7" s="7" t="s">
        <v>53</v>
      </c>
      <c r="B7" s="8">
        <v>2</v>
      </c>
      <c r="C7" s="8" t="s">
        <v>31</v>
      </c>
      <c r="D7" s="10" t="s">
        <v>8</v>
      </c>
      <c r="E7" s="18">
        <v>1.7361111111111112E-2</v>
      </c>
      <c r="F7" s="7" t="s">
        <v>67</v>
      </c>
      <c r="G7" s="8" t="s">
        <v>45</v>
      </c>
      <c r="H7" s="9" t="s">
        <v>7</v>
      </c>
    </row>
    <row r="8" spans="1:8" ht="27.6" x14ac:dyDescent="0.3">
      <c r="A8" s="7" t="s">
        <v>63</v>
      </c>
      <c r="B8" s="8">
        <v>2</v>
      </c>
      <c r="C8" s="8" t="s">
        <v>32</v>
      </c>
      <c r="D8" s="10" t="s">
        <v>16</v>
      </c>
      <c r="E8" s="18">
        <v>2.0833333333333332E-2</v>
      </c>
      <c r="F8" s="7" t="s">
        <v>68</v>
      </c>
      <c r="G8" s="8" t="s">
        <v>46</v>
      </c>
      <c r="H8" s="10" t="s">
        <v>26</v>
      </c>
    </row>
    <row r="9" spans="1:8" ht="27.6" x14ac:dyDescent="0.3">
      <c r="A9" s="7" t="s">
        <v>54</v>
      </c>
      <c r="B9" s="8">
        <v>2</v>
      </c>
      <c r="C9" s="8" t="s">
        <v>33</v>
      </c>
      <c r="D9" s="10" t="s">
        <v>10</v>
      </c>
      <c r="E9" s="18">
        <v>2.0833333333333332E-2</v>
      </c>
      <c r="F9" s="7" t="s">
        <v>68</v>
      </c>
      <c r="G9" s="8" t="s">
        <v>46</v>
      </c>
      <c r="H9" s="10" t="s">
        <v>26</v>
      </c>
    </row>
    <row r="10" spans="1:8" ht="27.6" x14ac:dyDescent="0.3">
      <c r="A10" s="7" t="s">
        <v>55</v>
      </c>
      <c r="B10" s="8">
        <v>2</v>
      </c>
      <c r="C10" s="8" t="s">
        <v>34</v>
      </c>
      <c r="D10" s="10" t="s">
        <v>10</v>
      </c>
      <c r="E10" s="18">
        <v>2.0833333333333332E-2</v>
      </c>
      <c r="F10" s="7" t="s">
        <v>68</v>
      </c>
      <c r="G10" s="8" t="s">
        <v>46</v>
      </c>
      <c r="H10" s="10" t="s">
        <v>26</v>
      </c>
    </row>
    <row r="11" spans="1:8" ht="27.6" x14ac:dyDescent="0.3">
      <c r="A11" s="7" t="s">
        <v>56</v>
      </c>
      <c r="B11" s="8">
        <v>2</v>
      </c>
      <c r="C11" s="8" t="s">
        <v>35</v>
      </c>
      <c r="D11" s="10" t="s">
        <v>11</v>
      </c>
      <c r="E11" s="18">
        <v>1.7361111111111112E-2</v>
      </c>
      <c r="F11" s="7" t="s">
        <v>69</v>
      </c>
      <c r="G11" s="8" t="s">
        <v>47</v>
      </c>
      <c r="H11" s="9" t="s">
        <v>17</v>
      </c>
    </row>
    <row r="12" spans="1:8" ht="27.6" x14ac:dyDescent="0.3">
      <c r="A12" s="7" t="s">
        <v>57</v>
      </c>
      <c r="B12" s="8">
        <v>2</v>
      </c>
      <c r="C12" s="8" t="s">
        <v>36</v>
      </c>
      <c r="D12" s="10" t="s">
        <v>6</v>
      </c>
      <c r="E12" s="18">
        <v>3.125E-2</v>
      </c>
      <c r="F12" s="7" t="s">
        <v>66</v>
      </c>
      <c r="G12" s="8" t="s">
        <v>44</v>
      </c>
      <c r="H12" s="9" t="s">
        <v>6</v>
      </c>
    </row>
    <row r="13" spans="1:8" x14ac:dyDescent="0.3">
      <c r="A13" s="7" t="s">
        <v>58</v>
      </c>
      <c r="B13" s="8">
        <v>2</v>
      </c>
      <c r="C13" s="8" t="s">
        <v>37</v>
      </c>
      <c r="D13" s="10" t="s">
        <v>12</v>
      </c>
      <c r="E13" s="18">
        <v>4.1666666666666664E-2</v>
      </c>
      <c r="F13" s="7" t="s">
        <v>70</v>
      </c>
      <c r="G13" s="8" t="s">
        <v>48</v>
      </c>
      <c r="H13" s="10" t="s">
        <v>12</v>
      </c>
    </row>
    <row r="14" spans="1:8" ht="27.6" x14ac:dyDescent="0.3">
      <c r="A14" s="7" t="s">
        <v>59</v>
      </c>
      <c r="B14" s="8">
        <v>2</v>
      </c>
      <c r="C14" s="8" t="s">
        <v>38</v>
      </c>
      <c r="D14" s="10" t="s">
        <v>25</v>
      </c>
      <c r="E14" s="18">
        <v>1.7361111111111112E-2</v>
      </c>
      <c r="F14" s="7" t="s">
        <v>68</v>
      </c>
      <c r="G14" s="8" t="s">
        <v>46</v>
      </c>
      <c r="H14" s="10" t="s">
        <v>26</v>
      </c>
    </row>
    <row r="15" spans="1:8" ht="27.6" x14ac:dyDescent="0.3">
      <c r="A15" s="7" t="s">
        <v>60</v>
      </c>
      <c r="B15" s="8">
        <v>2</v>
      </c>
      <c r="C15" s="8" t="s">
        <v>39</v>
      </c>
      <c r="D15" s="10" t="s">
        <v>13</v>
      </c>
      <c r="E15" s="18">
        <v>2.0833333333333332E-2</v>
      </c>
      <c r="F15" s="7" t="s">
        <v>108</v>
      </c>
      <c r="G15" s="8" t="s">
        <v>109</v>
      </c>
      <c r="H15" s="9" t="s">
        <v>110</v>
      </c>
    </row>
    <row r="16" spans="1:8" ht="27.6" x14ac:dyDescent="0.3">
      <c r="A16" s="7" t="s">
        <v>61</v>
      </c>
      <c r="B16" s="8">
        <v>2</v>
      </c>
      <c r="C16" s="8" t="s">
        <v>40</v>
      </c>
      <c r="D16" s="10" t="s">
        <v>14</v>
      </c>
      <c r="E16" s="18">
        <v>2.0833333333333332E-2</v>
      </c>
      <c r="F16" s="7" t="s">
        <v>68</v>
      </c>
      <c r="G16" s="8" t="s">
        <v>46</v>
      </c>
      <c r="H16" s="10" t="s">
        <v>26</v>
      </c>
    </row>
    <row r="17" spans="1:8" ht="27.6" x14ac:dyDescent="0.3">
      <c r="A17" s="11" t="s">
        <v>62</v>
      </c>
      <c r="B17" s="12">
        <v>2</v>
      </c>
      <c r="C17" s="12" t="s">
        <v>41</v>
      </c>
      <c r="D17" s="13" t="s">
        <v>15</v>
      </c>
      <c r="E17" s="46">
        <v>2.0833333333333332E-2</v>
      </c>
      <c r="F17" s="11" t="s">
        <v>67</v>
      </c>
      <c r="G17" s="12" t="s">
        <v>45</v>
      </c>
      <c r="H17" s="14" t="s">
        <v>7</v>
      </c>
    </row>
    <row r="18" spans="1:8" x14ac:dyDescent="0.3">
      <c r="A18" s="5"/>
      <c r="B18" s="5"/>
      <c r="C18" s="5"/>
      <c r="D18" s="5"/>
      <c r="E18" s="5"/>
      <c r="F18" s="5"/>
      <c r="G18" s="5"/>
      <c r="H18" s="5"/>
    </row>
    <row r="19" spans="1:8" x14ac:dyDescent="0.3">
      <c r="A19" s="5"/>
      <c r="B19" s="5"/>
      <c r="C19" s="5"/>
      <c r="D19" s="5"/>
      <c r="E19" s="5"/>
      <c r="F19" s="5"/>
      <c r="G19" s="5"/>
      <c r="H19" s="5"/>
    </row>
    <row r="20" spans="1:8" x14ac:dyDescent="0.3">
      <c r="A20" s="5"/>
      <c r="B20" s="5"/>
      <c r="C20" s="5"/>
      <c r="D20" s="5"/>
      <c r="E20" s="5"/>
      <c r="F20" s="5"/>
      <c r="G20" s="5"/>
      <c r="H20" s="5"/>
    </row>
  </sheetData>
  <sheetProtection algorithmName="SHA-512" hashValue="IAjHkY8qQFHmBSGJkcZDCfGj25yuqv3efOVJamlX6k38jxjOTRETl6NsBFPrHbaz5acsglx8c5ub3Li64tgJmw==" saltValue="zK4kopHg9jgbGyh8Hu6gvQ=="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27B0C-84EE-4811-9A3F-49AB0168483C}">
  <sheetPr>
    <tabColor rgb="FFFF0000"/>
  </sheetPr>
  <dimension ref="A1:P9"/>
  <sheetViews>
    <sheetView tabSelected="1" zoomScale="112" zoomScaleNormal="112" workbookViewId="0">
      <selection activeCell="A7" sqref="A7:I7"/>
    </sheetView>
  </sheetViews>
  <sheetFormatPr baseColWidth="10" defaultColWidth="11.5546875" defaultRowHeight="14.4" outlineLevelCol="1" x14ac:dyDescent="0.3"/>
  <cols>
    <col min="1" max="1" width="40.88671875" style="29" customWidth="1"/>
    <col min="2" max="2" width="22.44140625" style="29" customWidth="1"/>
    <col min="3" max="3" width="17.6640625" style="29" customWidth="1"/>
    <col min="4" max="4" width="24.44140625" style="29" hidden="1" customWidth="1" outlineLevel="1"/>
    <col min="5" max="5" width="35.6640625" style="29" customWidth="1" collapsed="1"/>
    <col min="6" max="6" width="54.88671875" style="29" hidden="1" customWidth="1" outlineLevel="1"/>
    <col min="7" max="7" width="25.6640625" style="29" customWidth="1" collapsed="1"/>
    <col min="8" max="8" width="16.6640625" style="29" customWidth="1"/>
    <col min="9" max="9" width="30.88671875" style="29" customWidth="1"/>
    <col min="10" max="10" width="19.6640625" style="31" customWidth="1"/>
    <col min="11" max="11" width="40.109375" style="29" customWidth="1"/>
    <col min="12" max="12" width="7.88671875" style="29" hidden="1" customWidth="1" outlineLevel="1"/>
    <col min="13" max="13" width="19.88671875" style="29" customWidth="1" collapsed="1"/>
    <col min="14" max="14" width="26.33203125" style="29" customWidth="1"/>
    <col min="15" max="15" width="50.88671875" style="29" customWidth="1"/>
    <col min="16" max="16" width="39.5546875" style="29" customWidth="1"/>
    <col min="17" max="16384" width="11.5546875" style="29"/>
  </cols>
  <sheetData>
    <row r="1" spans="1:16" ht="42" thickBot="1" x14ac:dyDescent="0.35">
      <c r="A1" s="38" t="s">
        <v>92</v>
      </c>
      <c r="B1" s="38" t="s">
        <v>96</v>
      </c>
      <c r="C1" s="38" t="s">
        <v>93</v>
      </c>
      <c r="D1" s="43" t="s">
        <v>88</v>
      </c>
      <c r="E1" s="38" t="s">
        <v>95</v>
      </c>
      <c r="F1" s="43" t="s">
        <v>89</v>
      </c>
      <c r="G1" s="38" t="s">
        <v>94</v>
      </c>
      <c r="H1" s="38" t="s">
        <v>97</v>
      </c>
      <c r="I1" s="38" t="s">
        <v>98</v>
      </c>
      <c r="J1" s="45" t="s">
        <v>99</v>
      </c>
      <c r="K1" s="38" t="s">
        <v>100</v>
      </c>
      <c r="L1" s="43" t="s">
        <v>81</v>
      </c>
      <c r="M1" s="38" t="s">
        <v>101</v>
      </c>
      <c r="N1" s="38" t="s">
        <v>102</v>
      </c>
      <c r="O1" s="38" t="s">
        <v>103</v>
      </c>
      <c r="P1" s="38" t="s">
        <v>104</v>
      </c>
    </row>
    <row r="2" spans="1:16" ht="15" thickBot="1" x14ac:dyDescent="0.35">
      <c r="A2" s="30"/>
      <c r="B2" s="41"/>
      <c r="C2" s="42"/>
      <c r="D2" s="32" t="str">
        <f>B2&amp;" / "&amp;C2</f>
        <v xml:space="preserve"> / </v>
      </c>
      <c r="E2" s="44" t="str">
        <f>IFERROR(VLOOKUP(A2,'Collèges et cinémas'!A:H,6,0),"")</f>
        <v/>
      </c>
      <c r="F2" s="33" t="str">
        <f>"Collège "&amp;A2&amp;" =&gt; "&amp;E2</f>
        <v xml:space="preserve">Collège  =&gt; </v>
      </c>
      <c r="G2" s="48" t="s">
        <v>0</v>
      </c>
      <c r="H2" s="49" t="str">
        <f>IF(I2="","",VLOOKUP(MONTH(I2),'Infos séances'!E:F,2,0))</f>
        <v/>
      </c>
      <c r="I2" s="50"/>
      <c r="J2" s="51"/>
      <c r="K2" s="52" t="str">
        <f>IF(J2="","",IFERROR(J2-VLOOKUP(A2,'Collèges et cinémas'!A:H,5,0),""))</f>
        <v/>
      </c>
      <c r="L2" s="53">
        <v>0.125</v>
      </c>
      <c r="M2" s="53" t="str">
        <f>IF(K2="","",K2+L2)</f>
        <v/>
      </c>
      <c r="N2" s="54"/>
      <c r="O2" s="49" t="str">
        <f>IF(N2="","",IF(N2&lt;=55,1,IF(N2&lt;=110,2,"ATTENTION ! 110 PERSONNES MAXIMUM POUR 2 CARS !")))</f>
        <v/>
      </c>
      <c r="P2" s="47" t="str">
        <f>IF(O2="","",IFERROR(IF(O2&gt;VLOOKUP(A2,'Collèges et cinémas'!A:B,2,0),"NOMBRE DE CARS DEPASSE POUR CE COLLEGE","OK"),""))</f>
        <v/>
      </c>
    </row>
    <row r="3" spans="1:16" ht="15" thickBot="1" x14ac:dyDescent="0.35">
      <c r="A3" s="39">
        <f>A$2</f>
        <v>0</v>
      </c>
      <c r="B3" s="57" t="str">
        <f>IF(B2="","",B2)</f>
        <v/>
      </c>
      <c r="C3" s="58" t="str">
        <f>IF(C2="","",C2)</f>
        <v/>
      </c>
      <c r="D3" s="34" t="str">
        <f t="shared" ref="D3:D5" si="0">B3&amp;" / "&amp;C3</f>
        <v xml:space="preserve"> / </v>
      </c>
      <c r="E3" s="39" t="str">
        <f>E$2</f>
        <v/>
      </c>
      <c r="F3" s="35" t="str">
        <f t="shared" ref="F3:F5" si="1">"Collège "&amp;A3&amp;" =&gt; "&amp;E3</f>
        <v xml:space="preserve">Collège 0 =&gt; </v>
      </c>
      <c r="G3" s="48" t="s">
        <v>1</v>
      </c>
      <c r="H3" s="49" t="str">
        <f>IF(I3="","",VLOOKUP(MONTH(I3),'Infos séances'!E:F,2,0))</f>
        <v/>
      </c>
      <c r="I3" s="50"/>
      <c r="J3" s="51"/>
      <c r="K3" s="52" t="str">
        <f>IF(J3="","",IFERROR(J3-VLOOKUP(A3,'Collèges et cinémas'!A:H,5,0),""))</f>
        <v/>
      </c>
      <c r="L3" s="53">
        <v>0.125</v>
      </c>
      <c r="M3" s="53" t="str">
        <f t="shared" ref="M3:M5" si="2">IF(K3="","",K3+L3)</f>
        <v/>
      </c>
      <c r="N3" s="54"/>
      <c r="O3" s="49" t="str">
        <f t="shared" ref="O3:O5" si="3">IF(N3="","",IF(N3&lt;=55,1,IF(N3&lt;=110,2,"ATTENTION ! 110 PERSONNES MAXIMUM POUR 2 CARS !")))</f>
        <v/>
      </c>
      <c r="P3" s="47" t="str">
        <f>IF(O3="","",IFERROR(IF(O3&gt;VLOOKUP(A3,'Collèges et cinémas'!A:B,2,0),"NOMBRE DE CARS DEPASSE POUR CE COLLEGE","OK"),""))</f>
        <v/>
      </c>
    </row>
    <row r="4" spans="1:16" ht="15" thickBot="1" x14ac:dyDescent="0.35">
      <c r="A4" s="39">
        <f t="shared" ref="A4:A5" si="4">A$2</f>
        <v>0</v>
      </c>
      <c r="B4" s="55" t="str">
        <f t="shared" ref="B4:B5" si="5">B3</f>
        <v/>
      </c>
      <c r="C4" s="56" t="str">
        <f t="shared" ref="C4:C5" si="6">C3</f>
        <v/>
      </c>
      <c r="D4" s="34" t="str">
        <f t="shared" si="0"/>
        <v xml:space="preserve"> / </v>
      </c>
      <c r="E4" s="39" t="str">
        <f t="shared" ref="E4:E5" si="7">E$2</f>
        <v/>
      </c>
      <c r="F4" s="35" t="str">
        <f t="shared" si="1"/>
        <v xml:space="preserve">Collège 0 =&gt; </v>
      </c>
      <c r="G4" s="48" t="s">
        <v>2</v>
      </c>
      <c r="H4" s="49" t="str">
        <f>IF(I4="","",VLOOKUP(MONTH(I4),'Infos séances'!E:F,2,0))</f>
        <v/>
      </c>
      <c r="I4" s="50"/>
      <c r="J4" s="51"/>
      <c r="K4" s="52" t="str">
        <f>IF(J4="","",IFERROR(J4-VLOOKUP(A4,'Collèges et cinémas'!A:H,5,0),""))</f>
        <v/>
      </c>
      <c r="L4" s="53">
        <v>0.125</v>
      </c>
      <c r="M4" s="53" t="str">
        <f t="shared" si="2"/>
        <v/>
      </c>
      <c r="N4" s="54"/>
      <c r="O4" s="49" t="str">
        <f t="shared" si="3"/>
        <v/>
      </c>
      <c r="P4" s="47" t="str">
        <f>IF(O4="","",IFERROR(IF(O4&gt;VLOOKUP(A4,'Collèges et cinémas'!A:B,2,0),"NOMBRE DE CARS DEPASSE POUR CE COLLEGE","OK"),""))</f>
        <v/>
      </c>
    </row>
    <row r="5" spans="1:16" ht="15" thickBot="1" x14ac:dyDescent="0.35">
      <c r="A5" s="40">
        <f t="shared" si="4"/>
        <v>0</v>
      </c>
      <c r="B5" s="59" t="str">
        <f t="shared" si="5"/>
        <v/>
      </c>
      <c r="C5" s="60" t="str">
        <f t="shared" si="6"/>
        <v/>
      </c>
      <c r="D5" s="36" t="str">
        <f t="shared" si="0"/>
        <v xml:space="preserve"> / </v>
      </c>
      <c r="E5" s="40" t="str">
        <f t="shared" si="7"/>
        <v/>
      </c>
      <c r="F5" s="37" t="str">
        <f t="shared" si="1"/>
        <v xml:space="preserve">Collège 0 =&gt; </v>
      </c>
      <c r="G5" s="48" t="s">
        <v>3</v>
      </c>
      <c r="H5" s="49" t="str">
        <f>IF(I5="","",VLOOKUP(MONTH(I5),'Infos séances'!E:F,2,0))</f>
        <v/>
      </c>
      <c r="I5" s="50"/>
      <c r="J5" s="51"/>
      <c r="K5" s="52" t="str">
        <f>IF(J5="","",IFERROR(J5-VLOOKUP(A5,'Collèges et cinémas'!A:H,5,0),""))</f>
        <v/>
      </c>
      <c r="L5" s="53">
        <v>0.125</v>
      </c>
      <c r="M5" s="53" t="str">
        <f t="shared" si="2"/>
        <v/>
      </c>
      <c r="N5" s="54"/>
      <c r="O5" s="49" t="str">
        <f t="shared" si="3"/>
        <v/>
      </c>
      <c r="P5" s="47" t="str">
        <f>IF(O5="","",IFERROR(IF(O5&gt;VLOOKUP(A5,'Collèges et cinémas'!A:B,2,0),"NOMBRE DE CARS DEPASSE POUR CE COLLEGE","OK"),""))</f>
        <v/>
      </c>
    </row>
    <row r="7" spans="1:16" ht="233.25" customHeight="1" x14ac:dyDescent="0.3">
      <c r="A7" s="62" t="s">
        <v>105</v>
      </c>
      <c r="B7" s="63"/>
      <c r="C7" s="63"/>
      <c r="D7" s="63"/>
      <c r="E7" s="63"/>
      <c r="F7" s="63"/>
      <c r="G7" s="63"/>
      <c r="H7" s="63"/>
      <c r="I7" s="64"/>
    </row>
    <row r="9" spans="1:16" x14ac:dyDescent="0.3">
      <c r="A9" s="61"/>
    </row>
  </sheetData>
  <sheetProtection algorithmName="SHA-512" hashValue="gNUZmj9mrDml3HeMX7oblWDXstJ/ii8UB+SF+jvpMmPPoSCbtfnO+EZYVj+Hh02yn1KZ+0pxreETcajyepay9Q==" saltValue="bMcQD8L0SJyeYT6G7osRAg==" spinCount="100000" sheet="1" objects="1" scenarios="1"/>
  <mergeCells count="1">
    <mergeCell ref="A7:I7"/>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187B12FA-0B9A-4B75-BDB5-0B21696D53E7}">
          <x14:formula1>
            <xm:f>'Collèges et cinémas'!$A$2:$A$17</xm:f>
          </x14:formula1>
          <xm:sqref>A2:A5</xm:sqref>
        </x14:dataValidation>
        <x14:dataValidation type="list" allowBlank="1" showInputMessage="1" showErrorMessage="1" xr:uid="{A7A7FD75-2E61-4409-B260-EFA572373EAC}">
          <x14:formula1>
            <xm:f>'Infos séances'!$C$2:$C$11</xm:f>
          </x14:formula1>
          <xm:sqref>J2:J5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Infos séances</vt:lpstr>
      <vt:lpstr>Collèges et cinémas</vt:lpstr>
      <vt:lpstr>DEMANDE CAR A REMPLIR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Cecile MORIN</dc:creator>
  <cp:lastModifiedBy>Cecile MORIN</cp:lastModifiedBy>
  <dcterms:created xsi:type="dcterms:W3CDTF">2023-05-24T13:48:56Z</dcterms:created>
  <dcterms:modified xsi:type="dcterms:W3CDTF">2023-10-05T09:16:48Z</dcterms:modified>
</cp:coreProperties>
</file>